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2fa52af62b2ef219522af97daa0e6dbd1ce94a21/46902062720/69c205b0-89fe-436c-be42-20310df8c2b4/"/>
    </mc:Choice>
  </mc:AlternateContent>
  <xr:revisionPtr revIDLastSave="0" documentId="13_ncr:1_{10D83D9C-6845-417C-8B70-A690A990D747}" xr6:coauthVersionLast="47" xr6:coauthVersionMax="47" xr10:uidLastSave="{00000000-0000-0000-0000-000000000000}"/>
  <bookViews>
    <workbookView xWindow="-110" yWindow="-110" windowWidth="19420" windowHeight="10300" xr2:uid="{5F0589D1-2502-45B2-864A-89DAB08F73D1}"/>
  </bookViews>
  <sheets>
    <sheet name="Eelarv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H17" i="4" s="1"/>
  <c r="D48" i="4"/>
  <c r="G38" i="4"/>
  <c r="G36" i="4" s="1"/>
  <c r="F38" i="4"/>
  <c r="F36" i="4" s="1"/>
  <c r="E38" i="4"/>
  <c r="E36" i="4" s="1"/>
  <c r="D38" i="4"/>
  <c r="D36" i="4" s="1"/>
  <c r="C38" i="4"/>
  <c r="C36" i="4" s="1"/>
  <c r="H34" i="4"/>
  <c r="H33" i="4"/>
  <c r="F32" i="4"/>
  <c r="E32" i="4"/>
  <c r="D32" i="4"/>
  <c r="C32" i="4"/>
  <c r="H31" i="4"/>
  <c r="H30" i="4"/>
  <c r="H29" i="4"/>
  <c r="H28" i="4"/>
  <c r="G27" i="4"/>
  <c r="F27" i="4"/>
  <c r="E27" i="4"/>
  <c r="D27" i="4"/>
  <c r="C27" i="4"/>
  <c r="H26" i="4"/>
  <c r="H25" i="4"/>
  <c r="H24" i="4"/>
  <c r="H23" i="4"/>
  <c r="H22" i="4"/>
  <c r="G21" i="4"/>
  <c r="F21" i="4"/>
  <c r="E21" i="4"/>
  <c r="D21" i="4"/>
  <c r="C21" i="4"/>
  <c r="H21" i="4" s="1"/>
  <c r="H20" i="4"/>
  <c r="H19" i="4"/>
  <c r="G18" i="4"/>
  <c r="F18" i="4"/>
  <c r="E18" i="4"/>
  <c r="D18" i="4"/>
  <c r="C18" i="4"/>
  <c r="D17" i="4" l="1"/>
  <c r="F17" i="4"/>
  <c r="H27" i="4"/>
  <c r="C17" i="4"/>
  <c r="C37" i="4" s="1"/>
  <c r="H18" i="4"/>
  <c r="D37" i="4"/>
  <c r="E48" i="4" s="1"/>
  <c r="E49" i="4" s="1"/>
  <c r="E37" i="4"/>
  <c r="F37" i="4"/>
  <c r="I47" i="4" s="1"/>
  <c r="H36" i="4"/>
  <c r="H38" i="4"/>
  <c r="G47" i="4" l="1"/>
  <c r="G50" i="4" s="1"/>
  <c r="H50" i="4" s="1"/>
  <c r="H37" i="4"/>
  <c r="E50" i="4"/>
  <c r="E47" i="4"/>
  <c r="C47" i="4"/>
  <c r="C39" i="4"/>
  <c r="D39" i="4" s="1"/>
  <c r="E39" i="4" s="1"/>
  <c r="F39" i="4" s="1"/>
  <c r="I50" i="4"/>
  <c r="J50" i="4" s="1"/>
  <c r="I49" i="4"/>
  <c r="I48" i="4" s="1"/>
  <c r="J48" i="4" s="1"/>
  <c r="G49" i="4" l="1"/>
  <c r="G48" i="4"/>
  <c r="H48" i="4" s="1"/>
  <c r="C49" i="4"/>
  <c r="C50" i="4"/>
  <c r="C48" i="4" l="1"/>
  <c r="H35" i="4" l="1"/>
  <c r="G32" i="4"/>
  <c r="G17" i="4" s="1"/>
  <c r="G37" i="4" l="1"/>
  <c r="H32" i="4"/>
  <c r="K48" i="4"/>
  <c r="K47" i="4"/>
  <c r="M47" i="4" s="1"/>
  <c r="G39" i="4"/>
  <c r="K49" i="4" l="1"/>
  <c r="M48" i="4"/>
  <c r="K50" i="4"/>
  <c r="M50" i="4" l="1"/>
  <c r="M49" i="4"/>
</calcChain>
</file>

<file path=xl/sharedStrings.xml><?xml version="1.0" encoding="utf-8"?>
<sst xmlns="http://schemas.openxmlformats.org/spreadsheetml/2006/main" count="90" uniqueCount="70">
  <si>
    <t>Lisa 1</t>
  </si>
  <si>
    <t>TAT eelarve kulukohtade kaupa</t>
  </si>
  <si>
    <r>
      <rPr>
        <sz val="10"/>
        <color rgb="FF000000"/>
        <rFont val="Arial"/>
        <family val="2"/>
        <charset val="186"/>
      </rPr>
      <t>TAT abikõlblikkuse periood: 01.08.2022</t>
    </r>
    <r>
      <rPr>
        <sz val="10"/>
        <color rgb="FF000000"/>
        <rFont val="Calibri"/>
        <family val="2"/>
        <charset val="186"/>
      </rPr>
      <t>–</t>
    </r>
    <r>
      <rPr>
        <sz val="10"/>
        <color rgb="FF000000"/>
        <rFont val="Arial"/>
        <family val="2"/>
        <charset val="186"/>
      </rPr>
      <t>31.12.2028</t>
    </r>
  </si>
  <si>
    <t>TAT nimi: Sotsiaalkaitsesüsteemide ajakohastamist toetavate infosüsteemide arendused</t>
  </si>
  <si>
    <t>TAT elluviija: Tervise ja Heaolu Infosüsteemide Keskus</t>
  </si>
  <si>
    <t>Rea nr</t>
  </si>
  <si>
    <t>Kulukoht</t>
  </si>
  <si>
    <t>Aasta</t>
  </si>
  <si>
    <t>Kokku</t>
  </si>
  <si>
    <t xml:space="preserve">Abikõlblik kulu </t>
  </si>
  <si>
    <t>1</t>
  </si>
  <si>
    <t>TAT otsesed kulud</t>
  </si>
  <si>
    <t>1.1</t>
  </si>
  <si>
    <t>TAT juhtimiskulud</t>
  </si>
  <si>
    <t>1.1.1</t>
  </si>
  <si>
    <t>TAT otsene personalikulu (projektijuht TEHIK)</t>
  </si>
  <si>
    <t>1.1.2</t>
  </si>
  <si>
    <t>TAT juhtimiskulu (TEHIK)</t>
  </si>
  <si>
    <t>1.2</t>
  </si>
  <si>
    <t>Täiskasvanu abivajaduse hindamisega seotud arendused</t>
  </si>
  <si>
    <t>1.2.1</t>
  </si>
  <si>
    <t>Sisutegevuste personalikulu (TEHIK)</t>
  </si>
  <si>
    <t>1.2.2</t>
  </si>
  <si>
    <t>Sisutegevuste personalikulu (SKA)</t>
  </si>
  <si>
    <t>1.2.3</t>
  </si>
  <si>
    <t>Täisealiste puude raskusastme tuvastamise andmete proaktiivne edastamine KOVidele</t>
  </si>
  <si>
    <t>1.2.4</t>
  </si>
  <si>
    <t>Abivajaduse esmase hindamise digitaalse lahenduse loomine</t>
  </si>
  <si>
    <t>1.2.5</t>
  </si>
  <si>
    <t>Juhtumiplaani digitaalse lahenduse loomine</t>
  </si>
  <si>
    <t>1.3</t>
  </si>
  <si>
    <t>Teenuseosutajate jaoks vajalike funktsionaalsuste loomine</t>
  </si>
  <si>
    <t>1.3.1</t>
  </si>
  <si>
    <t>1.3.2</t>
  </si>
  <si>
    <t>1.3.3</t>
  </si>
  <si>
    <t>Teenuseosutajate funktsionaalsuste arendused</t>
  </si>
  <si>
    <t>1.3.4</t>
  </si>
  <si>
    <t>Teenuseosutajate funktsionaalsuste jätkuarendused</t>
  </si>
  <si>
    <t>1.4</t>
  </si>
  <si>
    <t>1.4.1</t>
  </si>
  <si>
    <t>1.4.2</t>
  </si>
  <si>
    <t>Sisutegevuste personalikul (SKA)</t>
  </si>
  <si>
    <t>1.4.3</t>
  </si>
  <si>
    <t>Toetavate teenuste arendamine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</si>
  <si>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</si>
  <si>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</si>
  <si>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</si>
  <si>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</si>
  <si>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</si>
  <si>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</si>
  <si>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</si>
  <si>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</si>
  <si>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</si>
  <si>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*Eelarve on kajastatud tekkepõhiselt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</si>
  <si>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</si>
  <si>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</si>
  <si>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</si>
  <si>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</si>
  <si>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</si>
  <si>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</si>
  <si>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</si>
  <si>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</si>
  <si>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sh ERFi osalus (kuni 70%)</t>
  </si>
  <si>
    <t>2.2</t>
  </si>
  <si>
    <t>sh riiklik kaasfinantseering</t>
  </si>
  <si>
    <t xml:space="preserve">Omafinantseering </t>
  </si>
  <si>
    <t>Eelarve kokku (2023–2028)</t>
  </si>
  <si>
    <r>
      <t>2026–</t>
    </r>
    <r>
      <rPr>
        <b/>
        <sz val="10"/>
        <color rgb="FF000000"/>
        <rFont val="Arial"/>
        <family val="2"/>
      </rPr>
      <t>2028</t>
    </r>
  </si>
  <si>
    <t>Muud arendused, mis tulenevad õiguslikest muudatustest või muudest vajadustest</t>
  </si>
  <si>
    <t>Sotsiaalministri {reg.kpv} käskkirjaga nr {viit} "Sotsiaalkaitseministri 12. juuni 2023. a käskkirjaga nr 94 kinnitatud toetuse andmise tingimuste „Sotsiaalkaitsesüsteemide ajakohastamist toetavate infosüsteemide arendused“ muutmine"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</si>
</sst>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  <charset val="186"/>
    </font>
    <font>
      <sz val="11"/>
      <color rgb="FF000000"/>
      <name val="Raleway"/>
      <family val="2"/>
      <charset val="186"/>
    </font>
    <font>
      <sz val="11"/>
      <color rgb="FF000000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3" fontId="8" fillId="0" borderId="0" xfId="1" applyNumberFormat="1" applyFont="1" applyAlignment="1">
      <alignment horizontal="right"/>
    </xf>
    <xf numFmtId="0" fontId="8" fillId="0" borderId="0" xfId="1" applyFont="1" applyAlignment="1">
      <alignment horizontal="left"/>
    </xf>
    <xf numFmtId="3" fontId="7" fillId="0" borderId="0" xfId="1" applyNumberFormat="1" applyFont="1"/>
    <xf numFmtId="3" fontId="5" fillId="0" borderId="0" xfId="1" applyNumberFormat="1" applyFont="1"/>
    <xf numFmtId="0" fontId="5" fillId="0" borderId="0" xfId="1" applyFont="1" applyAlignment="1">
      <alignment vertical="top"/>
    </xf>
    <xf numFmtId="3" fontId="5" fillId="0" borderId="0" xfId="1" applyNumberFormat="1" applyFont="1" applyAlignment="1">
      <alignment horizontal="left"/>
    </xf>
    <xf numFmtId="0" fontId="8" fillId="0" borderId="1" xfId="1" applyFont="1" applyBorder="1" applyAlignment="1">
      <alignment horizontal="center" vertical="top" wrapText="1"/>
    </xf>
    <xf numFmtId="3" fontId="7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1" xfId="2" applyNumberFormat="1" applyFont="1" applyFill="1" applyBorder="1" applyAlignment="1">
      <alignment horizontal="center"/>
    </xf>
    <xf numFmtId="0" fontId="8" fillId="0" borderId="5" xfId="2" applyNumberFormat="1" applyFont="1" applyFill="1" applyBorder="1" applyAlignment="1">
      <alignment horizontal="center"/>
    </xf>
    <xf numFmtId="3" fontId="7" fillId="0" borderId="6" xfId="1" applyNumberFormat="1" applyFont="1" applyBorder="1"/>
    <xf numFmtId="0" fontId="8" fillId="0" borderId="0" xfId="1" applyFont="1"/>
    <xf numFmtId="3" fontId="8" fillId="0" borderId="0" xfId="1" applyNumberFormat="1" applyFont="1"/>
    <xf numFmtId="3" fontId="8" fillId="0" borderId="7" xfId="1" applyNumberFormat="1" applyFont="1" applyBorder="1" applyAlignment="1">
      <alignment horizontal="center" vertical="top" wrapText="1"/>
    </xf>
    <xf numFmtId="3" fontId="8" fillId="0" borderId="1" xfId="1" applyNumberFormat="1" applyFont="1" applyBorder="1" applyAlignment="1">
      <alignment horizontal="center" vertical="top" wrapText="1"/>
    </xf>
    <xf numFmtId="3" fontId="8" fillId="0" borderId="8" xfId="1" applyNumberFormat="1" applyFont="1" applyBorder="1" applyAlignment="1">
      <alignment horizontal="center" vertical="top" wrapText="1"/>
    </xf>
    <xf numFmtId="0" fontId="10" fillId="0" borderId="0" xfId="1" applyFont="1"/>
    <xf numFmtId="4" fontId="10" fillId="0" borderId="0" xfId="1" applyNumberFormat="1" applyFont="1"/>
    <xf numFmtId="4" fontId="10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top"/>
    </xf>
    <xf numFmtId="3" fontId="5" fillId="0" borderId="1" xfId="1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 vertical="top"/>
    </xf>
    <xf numFmtId="3" fontId="5" fillId="0" borderId="2" xfId="1" applyNumberFormat="1" applyFont="1" applyBorder="1" applyAlignment="1">
      <alignment horizontal="center" vertical="top"/>
    </xf>
    <xf numFmtId="3" fontId="7" fillId="0" borderId="6" xfId="1" applyNumberFormat="1" applyFont="1" applyBorder="1" applyAlignment="1">
      <alignment horizontal="center" vertical="top"/>
    </xf>
    <xf numFmtId="0" fontId="5" fillId="0" borderId="0" xfId="1" applyFont="1" applyAlignment="1">
      <alignment horizontal="left" vertical="top"/>
    </xf>
    <xf numFmtId="3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49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" fontId="8" fillId="0" borderId="7" xfId="1" applyNumberFormat="1" applyFont="1" applyBorder="1" applyAlignment="1">
      <alignment vertical="center"/>
    </xf>
    <xf numFmtId="4" fontId="7" fillId="0" borderId="6" xfId="1" applyNumberFormat="1" applyFont="1" applyBorder="1" applyAlignment="1">
      <alignment vertical="center"/>
    </xf>
    <xf numFmtId="166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49" fontId="8" fillId="0" borderId="9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vertical="center"/>
    </xf>
    <xf numFmtId="166" fontId="8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7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" fontId="5" fillId="0" borderId="1" xfId="1" applyNumberFormat="1" applyFont="1" applyBorder="1" applyAlignment="1">
      <alignment vertical="center"/>
    </xf>
    <xf numFmtId="3" fontId="11" fillId="0" borderId="0" xfId="1" applyNumberFormat="1" applyFont="1" applyAlignment="1">
      <alignment vertical="center"/>
    </xf>
    <xf numFmtId="4" fontId="8" fillId="0" borderId="1" xfId="1" applyNumberFormat="1" applyFont="1" applyBorder="1" applyAlignment="1">
      <alignment vertical="center"/>
    </xf>
    <xf numFmtId="3" fontId="12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49" fontId="5" fillId="0" borderId="1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4" fontId="5" fillId="0" borderId="9" xfId="1" applyNumberFormat="1" applyFont="1" applyBorder="1" applyAlignment="1">
      <alignment vertical="center"/>
    </xf>
    <xf numFmtId="4" fontId="5" fillId="0" borderId="0" xfId="1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0" fontId="5" fillId="0" borderId="1" xfId="0" applyFont="1" applyBorder="1" applyAlignment="1">
      <alignment horizontal="left" wrapText="1"/>
    </xf>
    <xf numFmtId="167" fontId="10" fillId="0" borderId="0" xfId="1" applyNumberFormat="1" applyFont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7" fontId="8" fillId="0" borderId="0" xfId="1" applyNumberFormat="1" applyFont="1" applyAlignment="1">
      <alignment vertical="center"/>
    </xf>
    <xf numFmtId="166" fontId="5" fillId="0" borderId="0" xfId="3" applyNumberFormat="1" applyFont="1" applyFill="1" applyBorder="1"/>
    <xf numFmtId="0" fontId="5" fillId="2" borderId="0" xfId="1" applyFont="1" applyFill="1" applyAlignment="1">
      <alignment vertical="center"/>
    </xf>
    <xf numFmtId="49" fontId="5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 wrapText="1"/>
    </xf>
    <xf numFmtId="3" fontId="12" fillId="0" borderId="6" xfId="1" applyNumberFormat="1" applyFont="1" applyBorder="1" applyAlignment="1">
      <alignment vertical="center"/>
    </xf>
    <xf numFmtId="0" fontId="10" fillId="0" borderId="0" xfId="1" applyFont="1" applyAlignment="1">
      <alignment vertical="center" wrapText="1"/>
    </xf>
    <xf numFmtId="3" fontId="5" fillId="2" borderId="0" xfId="1" applyNumberFormat="1" applyFont="1" applyFill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13" fillId="0" borderId="0" xfId="0" applyFont="1"/>
    <xf numFmtId="0" fontId="7" fillId="2" borderId="0" xfId="1" applyFont="1" applyFill="1" applyAlignment="1">
      <alignment vertical="center"/>
    </xf>
    <xf numFmtId="0" fontId="8" fillId="0" borderId="2" xfId="1" applyFont="1" applyBorder="1" applyAlignment="1">
      <alignment vertical="center" wrapText="1"/>
    </xf>
    <xf numFmtId="4" fontId="13" fillId="0" borderId="0" xfId="0" applyNumberFormat="1" applyFont="1"/>
    <xf numFmtId="0" fontId="6" fillId="0" borderId="2" xfId="1" applyFont="1" applyBorder="1" applyAlignment="1">
      <alignment vertical="top" wrapText="1"/>
    </xf>
    <xf numFmtId="4" fontId="8" fillId="0" borderId="0" xfId="1" applyNumberFormat="1" applyFont="1" applyAlignment="1">
      <alignment vertical="center"/>
    </xf>
    <xf numFmtId="0" fontId="5" fillId="0" borderId="0" xfId="1" applyFont="1" applyAlignment="1">
      <alignment vertical="top" wrapText="1"/>
    </xf>
    <xf numFmtId="3" fontId="9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top"/>
    </xf>
    <xf numFmtId="3" fontId="9" fillId="0" borderId="0" xfId="1" applyNumberFormat="1" applyFont="1" applyAlignment="1">
      <alignment horizontal="center" vertical="top"/>
    </xf>
    <xf numFmtId="49" fontId="8" fillId="0" borderId="0" xfId="1" applyNumberFormat="1" applyFont="1" applyAlignment="1">
      <alignment horizontal="left" vertical="top"/>
    </xf>
    <xf numFmtId="0" fontId="8" fillId="0" borderId="0" xfId="1" applyFont="1" applyAlignment="1">
      <alignment wrapText="1"/>
    </xf>
    <xf numFmtId="3" fontId="9" fillId="0" borderId="0" xfId="1" applyNumberFormat="1" applyFont="1" applyAlignment="1">
      <alignment horizontal="center"/>
    </xf>
    <xf numFmtId="3" fontId="8" fillId="2" borderId="1" xfId="1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vertical="top" wrapText="1" shrinkToFit="1"/>
    </xf>
    <xf numFmtId="3" fontId="8" fillId="0" borderId="1" xfId="1" applyNumberFormat="1" applyFont="1" applyBorder="1" applyAlignment="1">
      <alignment vertical="top"/>
    </xf>
    <xf numFmtId="3" fontId="8" fillId="2" borderId="1" xfId="1" applyNumberFormat="1" applyFont="1" applyFill="1" applyBorder="1"/>
    <xf numFmtId="3" fontId="5" fillId="2" borderId="1" xfId="1" applyNumberFormat="1" applyFont="1" applyFill="1" applyBorder="1" applyAlignment="1">
      <alignment vertical="top"/>
    </xf>
    <xf numFmtId="0" fontId="8" fillId="0" borderId="1" xfId="1" applyFont="1" applyBorder="1" applyAlignment="1">
      <alignment vertical="top" wrapText="1"/>
    </xf>
    <xf numFmtId="3" fontId="8" fillId="2" borderId="1" xfId="1" applyNumberFormat="1" applyFont="1" applyFill="1" applyBorder="1" applyAlignment="1">
      <alignment vertical="top"/>
    </xf>
    <xf numFmtId="49" fontId="5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vertical="top" wrapText="1" shrinkToFit="1"/>
    </xf>
    <xf numFmtId="3" fontId="5" fillId="0" borderId="1" xfId="1" applyNumberFormat="1" applyFon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top" wrapText="1"/>
    </xf>
    <xf numFmtId="10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left" vertical="top" wrapText="1"/>
    </xf>
    <xf numFmtId="4" fontId="7" fillId="0" borderId="0" xfId="1" applyNumberFormat="1" applyFont="1" applyAlignment="1">
      <alignment vertical="center"/>
    </xf>
    <xf numFmtId="0" fontId="14" fillId="0" borderId="0" xfId="0" applyFont="1"/>
    <xf numFmtId="4" fontId="13" fillId="0" borderId="0" xfId="0" applyNumberFormat="1" applyFont="1" applyAlignment="1">
      <alignment wrapText="1"/>
    </xf>
    <xf numFmtId="4" fontId="2" fillId="0" borderId="7" xfId="1" applyNumberFormat="1" applyBorder="1" applyAlignment="1">
      <alignment vertical="center"/>
    </xf>
    <xf numFmtId="4" fontId="2" fillId="0" borderId="1" xfId="1" applyNumberFormat="1" applyBorder="1" applyAlignment="1">
      <alignment vertical="center"/>
    </xf>
    <xf numFmtId="4" fontId="10" fillId="0" borderId="0" xfId="1" applyNumberFormat="1" applyFont="1" applyAlignment="1">
      <alignment vertical="center" wrapText="1"/>
    </xf>
    <xf numFmtId="0" fontId="6" fillId="0" borderId="1" xfId="2" applyNumberFormat="1" applyFont="1" applyFill="1" applyBorder="1" applyAlignment="1">
      <alignment horizontal="center"/>
    </xf>
    <xf numFmtId="49" fontId="3" fillId="0" borderId="9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4" fontId="5" fillId="3" borderId="2" xfId="1" applyNumberFormat="1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vertical="center"/>
    </xf>
    <xf numFmtId="4" fontId="8" fillId="3" borderId="7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4" fontId="7" fillId="2" borderId="6" xfId="1" applyNumberFormat="1" applyFont="1" applyFill="1" applyBorder="1" applyAlignment="1">
      <alignment vertical="center"/>
    </xf>
    <xf numFmtId="3" fontId="5" fillId="0" borderId="0" xfId="1" applyNumberFormat="1" applyFont="1" applyAlignment="1">
      <alignment horizontal="right" wrapText="1"/>
    </xf>
    <xf numFmtId="0" fontId="8" fillId="0" borderId="2" xfId="2" applyNumberFormat="1" applyFont="1" applyFill="1" applyBorder="1" applyAlignment="1">
      <alignment horizontal="center" vertical="top"/>
    </xf>
    <xf numFmtId="0" fontId="8" fillId="0" borderId="4" xfId="2" applyNumberFormat="1" applyFont="1" applyFill="1" applyBorder="1" applyAlignment="1">
      <alignment horizontal="center" vertical="top"/>
    </xf>
    <xf numFmtId="49" fontId="8" fillId="0" borderId="1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3" fontId="8" fillId="0" borderId="2" xfId="1" applyNumberFormat="1" applyFont="1" applyBorder="1" applyAlignment="1">
      <alignment horizontal="center"/>
    </xf>
    <xf numFmtId="3" fontId="8" fillId="0" borderId="3" xfId="1" applyNumberFormat="1" applyFont="1" applyBorder="1" applyAlignment="1">
      <alignment horizontal="center"/>
    </xf>
    <xf numFmtId="3" fontId="8" fillId="0" borderId="4" xfId="1" applyNumberFormat="1" applyFont="1" applyBorder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1" xfId="2" applyNumberFormat="1" applyFont="1" applyFill="1" applyBorder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top"/>
    </xf>
    <xf numFmtId="3" fontId="8" fillId="2" borderId="1" xfId="2" applyNumberFormat="1" applyFont="1" applyFill="1" applyBorder="1" applyAlignment="1">
      <alignment horizontal="center" vertical="top"/>
    </xf>
    <xf numFmtId="3" fontId="3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horizontal="right"/>
    </xf>
  </cellXfs>
  <cellStyles count="4">
    <cellStyle name="Koma 2" xfId="2" xr:uid="{FF85AF18-1062-4A86-B834-A1F001ED9CE9}"/>
    <cellStyle name="Koma 3" xfId="3" xr:uid="{40A0B412-6789-4973-A75A-B4C542D4CC39}"/>
    <cellStyle name="Normaallaad" xfId="0" builtinId="0"/>
    <cellStyle name="Normaallaad 2" xfId="1" xr:uid="{F0590EE7-C2B5-4279-90EB-1BE9CE94F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127B-1F82-49B0-9BF2-517143046029}">
  <dimension ref="A1:Z63"/>
  <sheetViews>
    <sheetView tabSelected="1" zoomScale="85" zoomScaleNormal="85" workbookViewId="0">
      <selection activeCell="L10" sqref="L10"/>
    </sheetView>
  </sheetViews>
  <sheetFormatPr defaultColWidth="9.1796875" defaultRowHeight="13" x14ac:dyDescent="0.3"/>
  <cols>
    <col min="1" max="1" width="7.54296875" style="2" customWidth="1"/>
    <col min="2" max="2" width="36.7265625" style="3" customWidth="1"/>
    <col min="3" max="3" width="13.7265625" style="5" customWidth="1"/>
    <col min="4" max="4" width="13.453125" style="5" customWidth="1"/>
    <col min="5" max="5" width="14.1796875" style="5" customWidth="1"/>
    <col min="6" max="6" width="13.90625" style="5" bestFit="1" customWidth="1"/>
    <col min="7" max="7" width="15" style="5" customWidth="1"/>
    <col min="8" max="8" width="14.453125" style="5" bestFit="1" customWidth="1"/>
    <col min="9" max="9" width="15" style="6" customWidth="1"/>
    <col min="10" max="10" width="12.7265625" style="5" customWidth="1"/>
    <col min="11" max="11" width="12.1796875" style="5" customWidth="1"/>
    <col min="12" max="12" width="10.54296875" style="5" customWidth="1"/>
    <col min="13" max="13" width="12.6328125" style="5" customWidth="1"/>
    <col min="14" max="14" width="12.1796875" style="5" customWidth="1"/>
    <col min="15" max="17" width="13.54296875" style="5" customWidth="1"/>
    <col min="18" max="18" width="14" style="2" customWidth="1"/>
    <col min="19" max="19" width="9" style="2" customWidth="1"/>
    <col min="20" max="20" width="15.54296875" style="2" customWidth="1"/>
    <col min="21" max="16384" width="9.1796875" style="2"/>
  </cols>
  <sheetData>
    <row r="1" spans="1:17" x14ac:dyDescent="0.3">
      <c r="C1" s="4"/>
      <c r="D1" s="4"/>
      <c r="E1" s="4"/>
      <c r="F1" s="4"/>
      <c r="G1" s="4"/>
      <c r="N1" s="6"/>
    </row>
    <row r="2" spans="1:17" ht="57.5" customHeight="1" x14ac:dyDescent="0.25">
      <c r="C2" s="7"/>
      <c r="D2" s="7"/>
      <c r="E2" s="7"/>
      <c r="F2" s="7"/>
      <c r="G2" s="7"/>
      <c r="H2" s="139" t="s">
        <v>69</v>
      </c>
      <c r="I2" s="139"/>
      <c r="J2" s="139"/>
      <c r="K2" s="139"/>
      <c r="L2" s="139"/>
      <c r="N2" s="127"/>
      <c r="O2" s="127"/>
      <c r="P2" s="127"/>
      <c r="Q2" s="127"/>
    </row>
    <row r="3" spans="1:17" x14ac:dyDescent="0.3">
      <c r="C3" s="4"/>
      <c r="D3" s="8"/>
      <c r="E3" s="8"/>
      <c r="F3" s="8"/>
      <c r="G3" s="8"/>
      <c r="L3" s="5" t="s">
        <v>0</v>
      </c>
      <c r="N3" s="6"/>
    </row>
    <row r="4" spans="1:17" ht="14.5" customHeight="1" x14ac:dyDescent="0.3">
      <c r="C4" s="4"/>
      <c r="D4" s="4"/>
      <c r="E4" s="4"/>
      <c r="F4" s="4"/>
      <c r="H4" s="9"/>
      <c r="J4" s="140"/>
      <c r="K4" s="140"/>
      <c r="L4" s="140"/>
      <c r="O4" s="9"/>
      <c r="P4" s="9"/>
      <c r="Q4" s="9"/>
    </row>
    <row r="5" spans="1:17" x14ac:dyDescent="0.3">
      <c r="A5" s="10"/>
      <c r="C5" s="4"/>
      <c r="D5" s="4"/>
      <c r="E5" s="4"/>
      <c r="F5" s="4"/>
    </row>
    <row r="6" spans="1:17" x14ac:dyDescent="0.3">
      <c r="A6" s="10"/>
    </row>
    <row r="7" spans="1:17" x14ac:dyDescent="0.3">
      <c r="A7" s="10" t="s">
        <v>1</v>
      </c>
    </row>
    <row r="9" spans="1:17" x14ac:dyDescent="0.3">
      <c r="A9" s="1" t="s">
        <v>2</v>
      </c>
      <c r="C9" s="2"/>
      <c r="D9" s="2"/>
      <c r="E9" s="2"/>
      <c r="F9" s="2"/>
      <c r="G9" s="2"/>
      <c r="H9" s="2"/>
      <c r="I9" s="11"/>
      <c r="J9" s="2"/>
      <c r="K9" s="2"/>
      <c r="L9" s="12"/>
      <c r="M9" s="12"/>
      <c r="N9" s="12"/>
      <c r="O9" s="2"/>
      <c r="P9" s="2"/>
      <c r="Q9" s="2"/>
    </row>
    <row r="10" spans="1:17" x14ac:dyDescent="0.3">
      <c r="A10" s="1" t="s">
        <v>3</v>
      </c>
      <c r="C10" s="2"/>
      <c r="D10" s="2"/>
      <c r="E10" s="2"/>
      <c r="F10" s="2"/>
      <c r="G10" s="2"/>
      <c r="H10" s="2"/>
      <c r="I10" s="11"/>
      <c r="J10" s="2"/>
      <c r="K10" s="2"/>
      <c r="L10" s="12"/>
      <c r="M10" s="12"/>
      <c r="N10" s="12"/>
      <c r="O10" s="2"/>
      <c r="P10" s="2"/>
      <c r="Q10" s="2"/>
    </row>
    <row r="11" spans="1:17" x14ac:dyDescent="0.3">
      <c r="A11" s="13" t="s">
        <v>4</v>
      </c>
      <c r="C11" s="2"/>
      <c r="D11" s="2"/>
      <c r="E11" s="2"/>
      <c r="F11" s="2"/>
      <c r="G11" s="2"/>
      <c r="H11" s="2"/>
      <c r="I11" s="11"/>
      <c r="J11" s="2"/>
      <c r="K11" s="2"/>
      <c r="L11" s="12"/>
      <c r="M11" s="12"/>
      <c r="N11" s="12"/>
      <c r="O11" s="2"/>
      <c r="P11" s="2"/>
      <c r="Q11" s="2"/>
    </row>
    <row r="12" spans="1:17" x14ac:dyDescent="0.3">
      <c r="A12" s="1"/>
      <c r="J12" s="14"/>
    </row>
    <row r="13" spans="1:17" ht="15" customHeight="1" x14ac:dyDescent="0.3">
      <c r="A13" s="130" t="s">
        <v>5</v>
      </c>
      <c r="B13" s="131" t="s">
        <v>6</v>
      </c>
      <c r="C13" s="132" t="s">
        <v>7</v>
      </c>
      <c r="D13" s="133"/>
      <c r="E13" s="133"/>
      <c r="F13" s="133"/>
      <c r="G13" s="133"/>
      <c r="H13" s="134"/>
      <c r="I13" s="16"/>
      <c r="J13" s="17"/>
      <c r="K13" s="12"/>
      <c r="L13" s="135"/>
      <c r="M13" s="135"/>
      <c r="N13" s="135"/>
    </row>
    <row r="14" spans="1:17" s="21" customFormat="1" x14ac:dyDescent="0.3">
      <c r="A14" s="130"/>
      <c r="B14" s="131"/>
      <c r="C14" s="18">
        <v>2022</v>
      </c>
      <c r="D14" s="18">
        <v>2023</v>
      </c>
      <c r="E14" s="18">
        <v>2024</v>
      </c>
      <c r="F14" s="18">
        <v>2025</v>
      </c>
      <c r="G14" s="119" t="s">
        <v>67</v>
      </c>
      <c r="H14" s="19" t="s">
        <v>8</v>
      </c>
      <c r="I14" s="20"/>
      <c r="L14" s="22"/>
      <c r="M14" s="22"/>
      <c r="N14" s="22"/>
    </row>
    <row r="15" spans="1:17" s="21" customFormat="1" ht="27" customHeight="1" x14ac:dyDescent="0.3">
      <c r="A15" s="130"/>
      <c r="B15" s="131"/>
      <c r="C15" s="23" t="s">
        <v>9</v>
      </c>
      <c r="D15" s="23" t="s">
        <v>9</v>
      </c>
      <c r="E15" s="23" t="s">
        <v>9</v>
      </c>
      <c r="F15" s="23" t="s">
        <v>9</v>
      </c>
      <c r="G15" s="24" t="s">
        <v>9</v>
      </c>
      <c r="H15" s="25" t="s">
        <v>9</v>
      </c>
      <c r="I15" s="20"/>
      <c r="J15" s="26"/>
      <c r="K15" s="28"/>
      <c r="L15" s="27"/>
      <c r="M15" s="22"/>
      <c r="N15" s="22"/>
    </row>
    <row r="16" spans="1:17" s="37" customFormat="1" x14ac:dyDescent="0.25">
      <c r="A16" s="29">
        <v>1</v>
      </c>
      <c r="B16" s="29">
        <v>2</v>
      </c>
      <c r="C16" s="30">
        <v>3</v>
      </c>
      <c r="D16" s="31">
        <v>4</v>
      </c>
      <c r="E16" s="31">
        <v>5</v>
      </c>
      <c r="F16" s="31">
        <v>6</v>
      </c>
      <c r="G16" s="32">
        <v>5</v>
      </c>
      <c r="H16" s="33">
        <v>6</v>
      </c>
      <c r="I16" s="34"/>
      <c r="J16" s="35"/>
      <c r="K16" s="28"/>
      <c r="L16" s="36"/>
      <c r="M16" s="36"/>
      <c r="N16" s="36"/>
    </row>
    <row r="17" spans="1:26" s="47" customFormat="1" ht="13.5" customHeight="1" x14ac:dyDescent="0.35">
      <c r="A17" s="38" t="s">
        <v>10</v>
      </c>
      <c r="B17" s="39" t="s">
        <v>11</v>
      </c>
      <c r="C17" s="40">
        <f>SUM(C18+C21+C27+C32)</f>
        <v>0</v>
      </c>
      <c r="D17" s="40">
        <f>SUM(D18+D21+D27+D32)</f>
        <v>690271.98</v>
      </c>
      <c r="E17" s="40">
        <f>SUM(E18+E21+E27+E32)</f>
        <v>2775437.79</v>
      </c>
      <c r="F17" s="40">
        <f t="shared" ref="F17:G17" si="0">SUM(F18+F21+F27+F32)</f>
        <v>3335888.4</v>
      </c>
      <c r="G17" s="40">
        <f t="shared" si="0"/>
        <v>6801795.0465000011</v>
      </c>
      <c r="H17" s="40">
        <f>SUM(C17:G17)</f>
        <v>13603393.216500001</v>
      </c>
      <c r="I17" s="41"/>
      <c r="J17" s="42"/>
      <c r="K17" s="43"/>
      <c r="L17" s="44"/>
      <c r="M17" s="45"/>
      <c r="N17" s="46"/>
    </row>
    <row r="18" spans="1:26" s="47" customFormat="1" ht="13.5" customHeight="1" x14ac:dyDescent="0.35">
      <c r="A18" s="48" t="s">
        <v>12</v>
      </c>
      <c r="B18" s="39" t="s">
        <v>13</v>
      </c>
      <c r="C18" s="40">
        <f>SUM(C19:C20)</f>
        <v>0</v>
      </c>
      <c r="D18" s="40">
        <f t="shared" ref="D18:F18" si="1">SUM(D19:D20)</f>
        <v>41729.269999999997</v>
      </c>
      <c r="E18" s="40">
        <f t="shared" si="1"/>
        <v>57462.86</v>
      </c>
      <c r="F18" s="40">
        <f t="shared" si="1"/>
        <v>34506.400000000001</v>
      </c>
      <c r="G18" s="40">
        <f>SUM(G19:G20)</f>
        <v>149110</v>
      </c>
      <c r="H18" s="40">
        <f t="shared" ref="H18:H38" si="2">SUM(C18:G18)</f>
        <v>282808.53000000003</v>
      </c>
      <c r="I18" s="126"/>
      <c r="J18" s="50"/>
      <c r="K18" s="50"/>
      <c r="L18" s="45"/>
      <c r="M18" s="45"/>
      <c r="N18" s="46"/>
    </row>
    <row r="19" spans="1:26" s="47" customFormat="1" ht="25.25" customHeight="1" x14ac:dyDescent="0.35">
      <c r="A19" s="48" t="s">
        <v>14</v>
      </c>
      <c r="B19" s="51" t="s">
        <v>15</v>
      </c>
      <c r="C19" s="52">
        <v>0</v>
      </c>
      <c r="D19" s="52">
        <v>41729.269999999997</v>
      </c>
      <c r="E19" s="52">
        <v>52822.21</v>
      </c>
      <c r="F19" s="52">
        <v>30506.400000000001</v>
      </c>
      <c r="G19" s="52">
        <v>119110</v>
      </c>
      <c r="H19" s="40">
        <f t="shared" si="2"/>
        <v>244167.88</v>
      </c>
      <c r="I19" s="49"/>
      <c r="J19" s="50"/>
      <c r="K19" s="50"/>
      <c r="L19" s="45"/>
    </row>
    <row r="20" spans="1:26" s="47" customFormat="1" x14ac:dyDescent="0.35">
      <c r="A20" s="53" t="s">
        <v>16</v>
      </c>
      <c r="B20" s="51" t="s">
        <v>17</v>
      </c>
      <c r="C20" s="54">
        <v>0</v>
      </c>
      <c r="D20" s="54">
        <v>0</v>
      </c>
      <c r="E20" s="116">
        <v>4640.6499999999996</v>
      </c>
      <c r="F20" s="54">
        <v>4000</v>
      </c>
      <c r="G20" s="54">
        <v>30000</v>
      </c>
      <c r="H20" s="40">
        <f t="shared" si="2"/>
        <v>38640.65</v>
      </c>
      <c r="I20" s="49"/>
      <c r="J20" s="46"/>
      <c r="L20" s="46"/>
      <c r="M20" s="55"/>
      <c r="N20" s="55"/>
    </row>
    <row r="21" spans="1:26" s="47" customFormat="1" ht="24" customHeight="1" x14ac:dyDescent="0.35">
      <c r="A21" s="48" t="s">
        <v>18</v>
      </c>
      <c r="B21" s="39" t="s">
        <v>19</v>
      </c>
      <c r="C21" s="56">
        <f>SUM(C22:C26)</f>
        <v>0</v>
      </c>
      <c r="D21" s="56">
        <f>SUM(D22:D26)</f>
        <v>225926.09</v>
      </c>
      <c r="E21" s="56">
        <f t="shared" ref="E21:F21" si="3">SUM(E22:E26)</f>
        <v>1002125.23</v>
      </c>
      <c r="F21" s="56">
        <f t="shared" si="3"/>
        <v>1233191.22</v>
      </c>
      <c r="G21" s="56">
        <f>SUM(G22:G26)</f>
        <v>903420.88</v>
      </c>
      <c r="H21" s="40">
        <f t="shared" si="2"/>
        <v>3364663.42</v>
      </c>
      <c r="I21" s="57"/>
      <c r="J21" s="58"/>
      <c r="K21" s="59"/>
      <c r="L21" s="44"/>
      <c r="M21" s="60"/>
      <c r="N21" s="60"/>
    </row>
    <row r="22" spans="1:26" s="64" customFormat="1" ht="15" customHeight="1" x14ac:dyDescent="0.35">
      <c r="A22" s="61" t="s">
        <v>20</v>
      </c>
      <c r="B22" s="51" t="s">
        <v>21</v>
      </c>
      <c r="C22" s="54">
        <v>0</v>
      </c>
      <c r="D22" s="54">
        <v>66519.850000000006</v>
      </c>
      <c r="E22" s="54">
        <v>89897.63</v>
      </c>
      <c r="F22" s="54">
        <v>126335.3</v>
      </c>
      <c r="G22" s="54">
        <v>125810</v>
      </c>
      <c r="H22" s="40">
        <f t="shared" si="2"/>
        <v>408562.78</v>
      </c>
      <c r="I22" s="62"/>
      <c r="J22" s="46"/>
      <c r="K22" s="47"/>
      <c r="L22" s="45"/>
      <c r="M22" s="63"/>
      <c r="N22" s="63"/>
    </row>
    <row r="23" spans="1:26" s="68" customFormat="1" ht="17.75" customHeight="1" x14ac:dyDescent="0.35">
      <c r="A23" s="53" t="s">
        <v>22</v>
      </c>
      <c r="B23" s="65" t="s">
        <v>23</v>
      </c>
      <c r="C23" s="66">
        <v>0</v>
      </c>
      <c r="D23" s="66">
        <v>14648.87</v>
      </c>
      <c r="E23" s="66">
        <v>32700.77</v>
      </c>
      <c r="F23" s="66">
        <v>38534</v>
      </c>
      <c r="G23" s="66">
        <v>66216</v>
      </c>
      <c r="H23" s="40">
        <f t="shared" si="2"/>
        <v>152099.64000000001</v>
      </c>
      <c r="I23" s="62"/>
      <c r="J23" s="67"/>
      <c r="K23" s="47"/>
      <c r="L23" s="45"/>
      <c r="M23" s="47"/>
      <c r="N23" s="47"/>
    </row>
    <row r="24" spans="1:26" s="63" customFormat="1" ht="25" x14ac:dyDescent="0.25">
      <c r="A24" s="61" t="s">
        <v>24</v>
      </c>
      <c r="B24" s="69" t="s">
        <v>25</v>
      </c>
      <c r="C24" s="54">
        <v>0</v>
      </c>
      <c r="D24" s="54">
        <v>101136</v>
      </c>
      <c r="E24" s="54">
        <v>19982.79</v>
      </c>
      <c r="F24" s="54">
        <v>0</v>
      </c>
      <c r="G24" s="54">
        <v>179810.88</v>
      </c>
      <c r="H24" s="40">
        <f t="shared" si="2"/>
        <v>300929.67000000004</v>
      </c>
      <c r="I24" s="62"/>
      <c r="J24" s="55"/>
      <c r="K24" s="46"/>
      <c r="L24" s="46"/>
      <c r="M24" s="55"/>
      <c r="N24" s="55"/>
    </row>
    <row r="25" spans="1:26" s="63" customFormat="1" ht="25.5" customHeight="1" x14ac:dyDescent="0.35">
      <c r="A25" s="61" t="s">
        <v>26</v>
      </c>
      <c r="B25" s="51" t="s">
        <v>27</v>
      </c>
      <c r="C25" s="54">
        <v>0</v>
      </c>
      <c r="D25" s="54">
        <v>43621.37</v>
      </c>
      <c r="E25" s="54">
        <v>598866.01</v>
      </c>
      <c r="F25" s="54">
        <v>304000</v>
      </c>
      <c r="G25" s="54">
        <v>231584</v>
      </c>
      <c r="H25" s="40">
        <f t="shared" si="2"/>
        <v>1178071.3799999999</v>
      </c>
      <c r="I25" s="62"/>
      <c r="J25" s="60"/>
      <c r="K25" s="46"/>
      <c r="L25" s="46"/>
      <c r="M25" s="60"/>
      <c r="N25" s="60"/>
    </row>
    <row r="26" spans="1:26" s="63" customFormat="1" ht="25.5" customHeight="1" x14ac:dyDescent="0.35">
      <c r="A26" s="61" t="s">
        <v>28</v>
      </c>
      <c r="B26" s="51" t="s">
        <v>29</v>
      </c>
      <c r="C26" s="54">
        <v>0</v>
      </c>
      <c r="D26" s="54">
        <v>0</v>
      </c>
      <c r="E26" s="54">
        <v>260678.03</v>
      </c>
      <c r="F26" s="54">
        <v>764321.92</v>
      </c>
      <c r="G26" s="54">
        <v>300000</v>
      </c>
      <c r="H26" s="40">
        <f t="shared" si="2"/>
        <v>1324999.9500000002</v>
      </c>
      <c r="I26" s="113"/>
      <c r="K26" s="46"/>
      <c r="L26" s="46"/>
    </row>
    <row r="27" spans="1:26" s="72" customFormat="1" ht="26" x14ac:dyDescent="0.35">
      <c r="A27" s="38" t="s">
        <v>30</v>
      </c>
      <c r="B27" s="39" t="s">
        <v>31</v>
      </c>
      <c r="C27" s="56">
        <f>SUM(C28:C31)</f>
        <v>0</v>
      </c>
      <c r="D27" s="56">
        <f>SUM(D28:D31)</f>
        <v>0</v>
      </c>
      <c r="E27" s="56">
        <f>SUM(E28:E31)</f>
        <v>681221.32000000007</v>
      </c>
      <c r="F27" s="56">
        <f>SUM(F28:F31)</f>
        <v>753624.3</v>
      </c>
      <c r="G27" s="56">
        <f>SUM(G28:G31)</f>
        <v>1586666</v>
      </c>
      <c r="H27" s="40">
        <f t="shared" si="2"/>
        <v>3021511.62</v>
      </c>
      <c r="I27" s="57"/>
      <c r="J27" s="70"/>
      <c r="K27" s="67"/>
      <c r="L27" s="46"/>
      <c r="M27" s="46"/>
      <c r="N27" s="46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71"/>
    </row>
    <row r="28" spans="1:26" s="47" customFormat="1" x14ac:dyDescent="0.35">
      <c r="A28" s="53" t="s">
        <v>32</v>
      </c>
      <c r="B28" s="51" t="s">
        <v>21</v>
      </c>
      <c r="C28" s="66">
        <v>0</v>
      </c>
      <c r="D28" s="66">
        <v>0</v>
      </c>
      <c r="E28" s="66">
        <v>64613</v>
      </c>
      <c r="F28" s="66">
        <v>118976.3</v>
      </c>
      <c r="G28" s="66">
        <v>238450</v>
      </c>
      <c r="H28" s="40">
        <f t="shared" si="2"/>
        <v>422039.3</v>
      </c>
      <c r="I28" s="57"/>
      <c r="J28" s="73"/>
      <c r="L28" s="46"/>
    </row>
    <row r="29" spans="1:26" s="75" customFormat="1" x14ac:dyDescent="0.25">
      <c r="A29" s="53" t="s">
        <v>33</v>
      </c>
      <c r="B29" s="65" t="s">
        <v>23</v>
      </c>
      <c r="C29" s="66"/>
      <c r="D29" s="66">
        <v>0</v>
      </c>
      <c r="E29" s="66">
        <v>16659.310000000001</v>
      </c>
      <c r="F29" s="66">
        <v>24648</v>
      </c>
      <c r="G29" s="66">
        <v>68216</v>
      </c>
      <c r="H29" s="40">
        <f t="shared" si="2"/>
        <v>109523.31</v>
      </c>
      <c r="I29" s="62"/>
      <c r="J29" s="74"/>
      <c r="K29" s="47"/>
      <c r="L29" s="46"/>
      <c r="M29" s="55"/>
      <c r="N29" s="55"/>
    </row>
    <row r="30" spans="1:26" s="47" customFormat="1" ht="25" x14ac:dyDescent="0.25">
      <c r="A30" s="76" t="s">
        <v>34</v>
      </c>
      <c r="B30" s="69" t="s">
        <v>35</v>
      </c>
      <c r="C30" s="54">
        <v>0</v>
      </c>
      <c r="D30" s="54">
        <v>0</v>
      </c>
      <c r="E30" s="54">
        <v>599949.01</v>
      </c>
      <c r="F30" s="54">
        <v>610000</v>
      </c>
      <c r="G30" s="54">
        <v>580000</v>
      </c>
      <c r="H30" s="40">
        <f t="shared" si="2"/>
        <v>1789949.01</v>
      </c>
      <c r="I30" s="62"/>
      <c r="J30" s="74"/>
      <c r="L30" s="46"/>
      <c r="M30" s="60"/>
      <c r="N30" s="60"/>
    </row>
    <row r="31" spans="1:26" s="47" customFormat="1" ht="25" x14ac:dyDescent="0.25">
      <c r="A31" s="61" t="s">
        <v>36</v>
      </c>
      <c r="B31" s="69" t="s">
        <v>37</v>
      </c>
      <c r="C31" s="54">
        <v>0</v>
      </c>
      <c r="D31" s="54">
        <v>0</v>
      </c>
      <c r="E31" s="54">
        <v>0</v>
      </c>
      <c r="F31" s="54">
        <v>0</v>
      </c>
      <c r="G31" s="54">
        <v>700000</v>
      </c>
      <c r="H31" s="40">
        <f t="shared" si="2"/>
        <v>700000</v>
      </c>
      <c r="I31" s="62"/>
      <c r="L31" s="46"/>
      <c r="M31" s="63"/>
      <c r="N31" s="63"/>
    </row>
    <row r="32" spans="1:26" s="64" customFormat="1" ht="39" x14ac:dyDescent="0.35">
      <c r="A32" s="48" t="s">
        <v>38</v>
      </c>
      <c r="B32" s="125" t="s">
        <v>68</v>
      </c>
      <c r="C32" s="56">
        <f>SUM(C33:C35)</f>
        <v>0</v>
      </c>
      <c r="D32" s="56">
        <f>SUM(D33:D35)</f>
        <v>422616.62</v>
      </c>
      <c r="E32" s="56">
        <f>SUM(E33:E35)</f>
        <v>1034628.38</v>
      </c>
      <c r="F32" s="56">
        <f>SUM(F33:F35)</f>
        <v>1314566.48</v>
      </c>
      <c r="G32" s="56">
        <f>SUM(G33:G35)</f>
        <v>4162598.1665000012</v>
      </c>
      <c r="H32" s="40">
        <f t="shared" si="2"/>
        <v>6934409.6465000007</v>
      </c>
      <c r="I32" s="78"/>
      <c r="J32" s="79"/>
      <c r="K32" s="59"/>
      <c r="L32" s="44"/>
      <c r="M32" s="47"/>
      <c r="N32" s="47"/>
      <c r="O32" s="45"/>
    </row>
    <row r="33" spans="1:17" s="64" customFormat="1" x14ac:dyDescent="0.35">
      <c r="A33" s="120" t="s">
        <v>39</v>
      </c>
      <c r="B33" s="65" t="s">
        <v>21</v>
      </c>
      <c r="C33" s="54">
        <v>0</v>
      </c>
      <c r="D33" s="54">
        <v>151626.62</v>
      </c>
      <c r="E33" s="54">
        <v>142941.16</v>
      </c>
      <c r="F33" s="54">
        <v>128489.48</v>
      </c>
      <c r="G33" s="54">
        <v>354680</v>
      </c>
      <c r="H33" s="40">
        <f t="shared" si="2"/>
        <v>777737.26</v>
      </c>
      <c r="I33" s="78"/>
      <c r="J33" s="45"/>
      <c r="L33" s="45"/>
      <c r="M33" s="55"/>
      <c r="N33" s="55"/>
      <c r="O33" s="45"/>
    </row>
    <row r="34" spans="1:17" s="75" customFormat="1" x14ac:dyDescent="0.35">
      <c r="A34" s="53" t="s">
        <v>40</v>
      </c>
      <c r="B34" s="65" t="s">
        <v>41</v>
      </c>
      <c r="C34" s="54">
        <v>0</v>
      </c>
      <c r="D34" s="54">
        <v>0</v>
      </c>
      <c r="E34" s="54">
        <v>11451.72</v>
      </c>
      <c r="F34" s="54">
        <v>24648</v>
      </c>
      <c r="G34" s="54">
        <v>17622</v>
      </c>
      <c r="H34" s="40">
        <f t="shared" si="2"/>
        <v>53721.72</v>
      </c>
      <c r="I34" s="49"/>
      <c r="J34" s="46"/>
      <c r="K34" s="47"/>
      <c r="L34" s="46"/>
      <c r="M34" s="60"/>
      <c r="N34" s="60"/>
      <c r="O34" s="80"/>
    </row>
    <row r="35" spans="1:17" s="75" customFormat="1" x14ac:dyDescent="0.35">
      <c r="A35" s="53" t="s">
        <v>42</v>
      </c>
      <c r="B35" s="65" t="s">
        <v>43</v>
      </c>
      <c r="C35" s="54">
        <v>0</v>
      </c>
      <c r="D35" s="54">
        <v>270990</v>
      </c>
      <c r="E35" s="54">
        <v>880235.5</v>
      </c>
      <c r="F35" s="54">
        <v>1161429</v>
      </c>
      <c r="G35" s="117">
        <v>3790296.1665000012</v>
      </c>
      <c r="H35" s="40">
        <f t="shared" si="2"/>
        <v>6102950.6665000012</v>
      </c>
      <c r="I35" s="49"/>
      <c r="J35" s="55"/>
      <c r="K35" s="47"/>
      <c r="L35" s="46"/>
      <c r="M35" s="63"/>
      <c r="N35" s="63"/>
      <c r="O35" s="80"/>
    </row>
    <row r="36" spans="1:17" s="64" customFormat="1" ht="14.25" customHeight="1" x14ac:dyDescent="0.45">
      <c r="A36" s="38" t="s">
        <v>44</v>
      </c>
      <c r="B36" s="81" t="s">
        <v>45</v>
      </c>
      <c r="C36" s="56">
        <f>C38*0.15</f>
        <v>0</v>
      </c>
      <c r="D36" s="56">
        <f>SUM(D38)*0.15</f>
        <v>41178.691499999994</v>
      </c>
      <c r="E36" s="56">
        <f t="shared" ref="E36:G36" si="4">E38*0.15</f>
        <v>61662.869999999988</v>
      </c>
      <c r="F36" s="56">
        <f t="shared" si="4"/>
        <v>73820.621999999988</v>
      </c>
      <c r="G36" s="56">
        <f t="shared" si="4"/>
        <v>148515.6</v>
      </c>
      <c r="H36" s="40">
        <f t="shared" si="2"/>
        <v>325177.78350000002</v>
      </c>
      <c r="I36" s="49"/>
      <c r="J36" s="118"/>
      <c r="K36" s="82"/>
      <c r="L36" s="82"/>
      <c r="M36" s="45"/>
      <c r="N36" s="45"/>
    </row>
    <row r="37" spans="1:17" s="83" customFormat="1" ht="17" x14ac:dyDescent="0.45">
      <c r="A37" s="38" t="s">
        <v>46</v>
      </c>
      <c r="B37" s="77" t="s">
        <v>47</v>
      </c>
      <c r="C37" s="56">
        <f>C36+C17</f>
        <v>0</v>
      </c>
      <c r="D37" s="56">
        <f>D36+D17</f>
        <v>731450.67149999994</v>
      </c>
      <c r="E37" s="56">
        <f>E36+E17</f>
        <v>2837100.66</v>
      </c>
      <c r="F37" s="56">
        <f>F36+F17</f>
        <v>3409709.0219999999</v>
      </c>
      <c r="G37" s="56">
        <f>G36+G17</f>
        <v>6950310.6465000007</v>
      </c>
      <c r="H37" s="40">
        <f>SUM(C37:G37)</f>
        <v>13928571</v>
      </c>
      <c r="I37" s="41"/>
      <c r="J37" s="115"/>
      <c r="K37" s="82"/>
      <c r="L37" s="82"/>
      <c r="M37" s="62"/>
      <c r="N37" s="47"/>
    </row>
    <row r="38" spans="1:17" s="64" customFormat="1" ht="17" x14ac:dyDescent="0.45">
      <c r="A38" s="38" t="s">
        <v>48</v>
      </c>
      <c r="B38" s="84" t="s">
        <v>49</v>
      </c>
      <c r="C38" s="56">
        <f>C19+C22+C23+C28+C29+C33+C34</f>
        <v>0</v>
      </c>
      <c r="D38" s="56">
        <f>D19+D22+D23+D28+D29+D33+D34</f>
        <v>274524.61</v>
      </c>
      <c r="E38" s="56">
        <f>E19+E22+E23+E28+E29+E33+E34</f>
        <v>411085.79999999993</v>
      </c>
      <c r="F38" s="56">
        <f>F19+F22+F23+F28+F29+F33+F34</f>
        <v>492137.48</v>
      </c>
      <c r="G38" s="56">
        <f>G19+G22+G23+G28+G29+G33+G34</f>
        <v>990104</v>
      </c>
      <c r="H38" s="40">
        <f t="shared" si="2"/>
        <v>2167851.8899999997</v>
      </c>
      <c r="I38" s="41"/>
      <c r="J38" s="85"/>
      <c r="K38" s="82"/>
      <c r="L38" s="82"/>
      <c r="M38" s="45"/>
      <c r="N38" s="55"/>
    </row>
    <row r="39" spans="1:17" s="64" customFormat="1" ht="17" x14ac:dyDescent="0.45">
      <c r="A39" s="38" t="s">
        <v>50</v>
      </c>
      <c r="B39" s="84" t="s">
        <v>51</v>
      </c>
      <c r="C39" s="56">
        <f>SUM(C40-C37)</f>
        <v>13928571</v>
      </c>
      <c r="D39" s="56">
        <f>SUM(C39-D37)</f>
        <v>13197120.328500001</v>
      </c>
      <c r="E39" s="56">
        <f t="shared" ref="E39:F39" si="5">SUM(D39-E37)</f>
        <v>10360019.668500001</v>
      </c>
      <c r="F39" s="56">
        <f t="shared" si="5"/>
        <v>6950310.6465000007</v>
      </c>
      <c r="G39" s="56">
        <f>SUM(F39-G37)</f>
        <v>0</v>
      </c>
      <c r="H39" s="124"/>
      <c r="I39" s="62"/>
      <c r="J39" s="114"/>
      <c r="K39" s="82"/>
      <c r="L39" s="82"/>
      <c r="M39" s="45"/>
      <c r="N39" s="60"/>
    </row>
    <row r="40" spans="1:17" s="47" customFormat="1" ht="14.25" customHeight="1" x14ac:dyDescent="0.35">
      <c r="A40" s="38" t="s">
        <v>52</v>
      </c>
      <c r="B40" s="86" t="s">
        <v>66</v>
      </c>
      <c r="C40" s="121">
        <v>13928571</v>
      </c>
      <c r="D40" s="122"/>
      <c r="E40" s="123"/>
      <c r="F40" s="123"/>
      <c r="G40" s="123"/>
      <c r="H40" s="123"/>
      <c r="I40" s="78"/>
      <c r="J40" s="87"/>
      <c r="K40" s="87"/>
      <c r="L40" s="45"/>
      <c r="M40" s="45"/>
      <c r="N40" s="63"/>
    </row>
    <row r="41" spans="1:17" s="47" customFormat="1" ht="14.25" customHeight="1" x14ac:dyDescent="0.35">
      <c r="A41" s="76" t="s">
        <v>53</v>
      </c>
      <c r="B41" s="88"/>
      <c r="C41" s="46"/>
      <c r="D41" s="46"/>
      <c r="E41" s="46"/>
      <c r="F41" s="46"/>
      <c r="G41" s="46"/>
      <c r="I41" s="62"/>
      <c r="K41" s="67"/>
      <c r="L41" s="89"/>
      <c r="M41" s="46"/>
      <c r="N41" s="46"/>
    </row>
    <row r="42" spans="1:17" x14ac:dyDescent="0.3">
      <c r="B42" s="2"/>
      <c r="C42" s="90"/>
      <c r="D42" s="90"/>
      <c r="E42" s="91"/>
      <c r="F42" s="90"/>
      <c r="G42" s="90"/>
      <c r="H42" s="2"/>
      <c r="I42" s="11"/>
      <c r="J42" s="2"/>
      <c r="K42" s="2"/>
      <c r="L42" s="12"/>
      <c r="M42" s="12"/>
      <c r="N42" s="12"/>
      <c r="O42" s="2"/>
      <c r="P42" s="2"/>
      <c r="Q42" s="2"/>
    </row>
    <row r="43" spans="1:17" x14ac:dyDescent="0.3">
      <c r="A43" s="92" t="s">
        <v>54</v>
      </c>
      <c r="B43" s="93"/>
      <c r="E43" s="94"/>
      <c r="F43" s="14"/>
      <c r="P43" s="2"/>
      <c r="Q43" s="2"/>
    </row>
    <row r="44" spans="1:17" ht="24" customHeight="1" x14ac:dyDescent="0.3">
      <c r="A44" s="1"/>
      <c r="P44" s="2"/>
      <c r="Q44" s="2"/>
    </row>
    <row r="45" spans="1:17" s="37" customFormat="1" x14ac:dyDescent="0.35">
      <c r="A45" s="35"/>
      <c r="B45" s="15" t="s">
        <v>7</v>
      </c>
      <c r="C45" s="128">
        <v>2022</v>
      </c>
      <c r="D45" s="129"/>
      <c r="E45" s="128">
        <v>2023</v>
      </c>
      <c r="F45" s="129"/>
      <c r="G45" s="128">
        <v>2024</v>
      </c>
      <c r="H45" s="129"/>
      <c r="I45" s="136">
        <v>2025</v>
      </c>
      <c r="J45" s="136"/>
      <c r="K45" s="137" t="s">
        <v>67</v>
      </c>
      <c r="L45" s="136"/>
      <c r="M45" s="138"/>
      <c r="N45" s="138"/>
    </row>
    <row r="46" spans="1:17" s="37" customFormat="1" ht="12.75" customHeight="1" x14ac:dyDescent="0.35">
      <c r="A46" s="15" t="s">
        <v>5</v>
      </c>
      <c r="B46" s="15" t="s">
        <v>55</v>
      </c>
      <c r="C46" s="15" t="s">
        <v>56</v>
      </c>
      <c r="D46" s="15" t="s">
        <v>57</v>
      </c>
      <c r="E46" s="15" t="s">
        <v>56</v>
      </c>
      <c r="F46" s="15" t="s">
        <v>57</v>
      </c>
      <c r="G46" s="15" t="s">
        <v>56</v>
      </c>
      <c r="H46" s="15" t="s">
        <v>57</v>
      </c>
      <c r="I46" s="15" t="s">
        <v>56</v>
      </c>
      <c r="J46" s="15" t="s">
        <v>57</v>
      </c>
      <c r="K46" s="15" t="s">
        <v>58</v>
      </c>
      <c r="L46" s="15" t="s">
        <v>57</v>
      </c>
      <c r="M46" s="95" t="s">
        <v>8</v>
      </c>
      <c r="N46" s="15" t="s">
        <v>57</v>
      </c>
    </row>
    <row r="47" spans="1:17" s="13" customFormat="1" ht="26" x14ac:dyDescent="0.3">
      <c r="A47" s="96">
        <v>1</v>
      </c>
      <c r="B47" s="97" t="s">
        <v>59</v>
      </c>
      <c r="C47" s="98">
        <f>C37</f>
        <v>0</v>
      </c>
      <c r="D47" s="98"/>
      <c r="E47" s="98">
        <f>E48</f>
        <v>731450.67149999994</v>
      </c>
      <c r="F47" s="98"/>
      <c r="G47" s="98">
        <f>E37</f>
        <v>2837100.66</v>
      </c>
      <c r="H47" s="98"/>
      <c r="I47" s="98">
        <f>F37</f>
        <v>3409709.0219999999</v>
      </c>
      <c r="J47" s="98"/>
      <c r="K47" s="98">
        <f>G37</f>
        <v>6950310.6465000007</v>
      </c>
      <c r="L47" s="98"/>
      <c r="M47" s="99">
        <f>SUM(E47+G47+I47+K47)</f>
        <v>13928571</v>
      </c>
      <c r="N47" s="100"/>
    </row>
    <row r="48" spans="1:17" s="13" customFormat="1" ht="14.25" customHeight="1" x14ac:dyDescent="0.35">
      <c r="A48" s="96">
        <v>2</v>
      </c>
      <c r="B48" s="101" t="s">
        <v>60</v>
      </c>
      <c r="C48" s="98">
        <f>C49+C50</f>
        <v>0</v>
      </c>
      <c r="D48" s="98">
        <f>D49+D50</f>
        <v>100</v>
      </c>
      <c r="E48" s="98">
        <f>D37</f>
        <v>731450.67149999994</v>
      </c>
      <c r="F48" s="98">
        <v>100</v>
      </c>
      <c r="G48" s="98">
        <f>G49+G50</f>
        <v>2837100.66</v>
      </c>
      <c r="H48" s="98">
        <f>G48/G47*100</f>
        <v>100</v>
      </c>
      <c r="I48" s="98">
        <f>I49+I50</f>
        <v>3409709.0219999999</v>
      </c>
      <c r="J48" s="98">
        <f>I48/I47*100</f>
        <v>100</v>
      </c>
      <c r="K48" s="98">
        <f>G37</f>
        <v>6950310.6465000007</v>
      </c>
      <c r="L48" s="98">
        <v>100</v>
      </c>
      <c r="M48" s="102">
        <f>SUM(C48+E48+G48+I48+K48)</f>
        <v>13928571</v>
      </c>
      <c r="N48" s="102">
        <v>100</v>
      </c>
    </row>
    <row r="49" spans="1:17" s="13" customFormat="1" ht="13.5" customHeight="1" x14ac:dyDescent="0.35">
      <c r="A49" s="103" t="s">
        <v>61</v>
      </c>
      <c r="B49" s="104" t="s">
        <v>62</v>
      </c>
      <c r="C49" s="105">
        <f>C47*70/100</f>
        <v>0</v>
      </c>
      <c r="D49" s="105">
        <v>70</v>
      </c>
      <c r="E49" s="105">
        <f>E48*0.7</f>
        <v>512015.47004999995</v>
      </c>
      <c r="F49" s="105">
        <v>70</v>
      </c>
      <c r="G49" s="105">
        <f>G47*70/100</f>
        <v>1985970.4620000003</v>
      </c>
      <c r="H49" s="105">
        <v>70</v>
      </c>
      <c r="I49" s="105">
        <f>I47*70/100</f>
        <v>2386796.3153999997</v>
      </c>
      <c r="J49" s="105">
        <v>70</v>
      </c>
      <c r="K49" s="98">
        <f>K48*0.7</f>
        <v>4865217.4525500005</v>
      </c>
      <c r="L49" s="105">
        <v>70</v>
      </c>
      <c r="M49" s="100">
        <f>SUM(M48*70%)</f>
        <v>9749999.6999999993</v>
      </c>
      <c r="N49" s="100">
        <v>70</v>
      </c>
    </row>
    <row r="50" spans="1:17" s="13" customFormat="1" ht="15" customHeight="1" x14ac:dyDescent="0.35">
      <c r="A50" s="103" t="s">
        <v>63</v>
      </c>
      <c r="B50" s="106" t="s">
        <v>64</v>
      </c>
      <c r="C50" s="105">
        <f>C47*30/100</f>
        <v>0</v>
      </c>
      <c r="D50" s="107">
        <v>30</v>
      </c>
      <c r="E50" s="107">
        <f>E48*0.3</f>
        <v>219435.20144999996</v>
      </c>
      <c r="F50" s="107">
        <v>30</v>
      </c>
      <c r="G50" s="105">
        <f>G47*30/100</f>
        <v>851130.19800000009</v>
      </c>
      <c r="H50" s="105">
        <f>G50/G47*100</f>
        <v>30</v>
      </c>
      <c r="I50" s="105">
        <f>I47*30/100</f>
        <v>1022912.7065999999</v>
      </c>
      <c r="J50" s="105">
        <f>I50/I47*100</f>
        <v>30</v>
      </c>
      <c r="K50" s="98">
        <f>K48*0.3</f>
        <v>2085093.1939500002</v>
      </c>
      <c r="L50" s="105">
        <v>30</v>
      </c>
      <c r="M50" s="100">
        <f>SUM(M48*30%)</f>
        <v>4178571.3</v>
      </c>
      <c r="N50" s="100">
        <v>30</v>
      </c>
    </row>
    <row r="51" spans="1:17" s="13" customFormat="1" ht="18" customHeight="1" x14ac:dyDescent="0.35">
      <c r="A51" s="96">
        <v>3</v>
      </c>
      <c r="B51" s="101" t="s">
        <v>65</v>
      </c>
      <c r="C51" s="98">
        <v>0</v>
      </c>
      <c r="D51" s="108">
        <v>0</v>
      </c>
      <c r="E51" s="108">
        <v>0</v>
      </c>
      <c r="F51" s="10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102">
        <v>0</v>
      </c>
      <c r="N51" s="102">
        <v>0</v>
      </c>
    </row>
    <row r="52" spans="1:17" x14ac:dyDescent="0.3">
      <c r="A52" s="92"/>
      <c r="B52" s="109"/>
      <c r="C52" s="110"/>
      <c r="D52" s="111"/>
      <c r="E52" s="111"/>
      <c r="F52" s="111"/>
      <c r="G52" s="111"/>
      <c r="H52" s="2"/>
      <c r="I52" s="11"/>
      <c r="J52" s="2"/>
      <c r="K52" s="92"/>
      <c r="L52" s="112"/>
      <c r="M52" s="111"/>
      <c r="N52" s="111"/>
      <c r="O52" s="111"/>
      <c r="P52" s="111"/>
      <c r="Q52" s="111"/>
    </row>
    <row r="53" spans="1:17" x14ac:dyDescent="0.3">
      <c r="A53" s="92"/>
      <c r="B53" s="109"/>
      <c r="C53" s="110"/>
      <c r="G53" s="111"/>
      <c r="H53" s="2"/>
      <c r="I53" s="11"/>
      <c r="J53" s="2"/>
      <c r="K53" s="92"/>
      <c r="L53" s="112"/>
      <c r="M53" s="111"/>
      <c r="N53" s="111"/>
      <c r="O53" s="111"/>
      <c r="P53" s="111"/>
      <c r="Q53" s="111"/>
    </row>
    <row r="54" spans="1:17" x14ac:dyDescent="0.3">
      <c r="A54" s="92"/>
      <c r="B54" s="109"/>
      <c r="C54" s="110"/>
      <c r="G54" s="111"/>
      <c r="H54" s="2"/>
      <c r="I54" s="11"/>
      <c r="J54" s="2"/>
      <c r="K54" s="92"/>
      <c r="L54" s="112"/>
      <c r="M54" s="111"/>
      <c r="N54" s="111"/>
      <c r="O54" s="111"/>
      <c r="P54" s="111"/>
      <c r="Q54" s="111"/>
    </row>
    <row r="55" spans="1:17" x14ac:dyDescent="0.3">
      <c r="D55" s="2"/>
      <c r="E55" s="2"/>
      <c r="F55" s="2"/>
    </row>
    <row r="56" spans="1:17" x14ac:dyDescent="0.3">
      <c r="B56" s="2"/>
      <c r="C56" s="2"/>
      <c r="D56" s="2"/>
      <c r="E56" s="2"/>
      <c r="F56" s="2"/>
      <c r="G56" s="2"/>
      <c r="H56" s="2"/>
      <c r="I56" s="11"/>
      <c r="J56" s="2"/>
      <c r="K56" s="2"/>
      <c r="L56" s="12"/>
      <c r="M56" s="12"/>
      <c r="N56" s="12"/>
      <c r="O56" s="2"/>
      <c r="P56" s="2"/>
      <c r="Q56" s="2"/>
    </row>
    <row r="57" spans="1:17" x14ac:dyDescent="0.3">
      <c r="B57" s="2"/>
      <c r="C57" s="2"/>
      <c r="D57" s="2"/>
      <c r="E57" s="2"/>
      <c r="F57" s="2"/>
      <c r="G57" s="2"/>
      <c r="H57" s="2"/>
      <c r="I57" s="11"/>
      <c r="J57" s="2"/>
      <c r="K57" s="2"/>
      <c r="L57" s="12"/>
      <c r="M57" s="12"/>
      <c r="N57" s="12"/>
      <c r="O57" s="2"/>
      <c r="P57" s="2"/>
      <c r="Q57" s="2"/>
    </row>
    <row r="58" spans="1:17" x14ac:dyDescent="0.3">
      <c r="B58" s="2"/>
      <c r="C58" s="2"/>
      <c r="D58" s="2"/>
      <c r="E58" s="2"/>
      <c r="F58" s="2"/>
      <c r="G58" s="2"/>
      <c r="H58" s="2"/>
      <c r="I58" s="11"/>
      <c r="J58" s="2"/>
      <c r="K58" s="2"/>
      <c r="L58" s="12"/>
      <c r="M58" s="12"/>
      <c r="N58" s="12"/>
      <c r="O58" s="2"/>
      <c r="P58" s="2"/>
      <c r="Q58" s="2"/>
    </row>
    <row r="59" spans="1:17" x14ac:dyDescent="0.3">
      <c r="B59" s="2"/>
      <c r="C59" s="2"/>
      <c r="D59" s="2"/>
      <c r="E59" s="2"/>
      <c r="F59" s="2"/>
      <c r="G59" s="2"/>
      <c r="H59" s="2"/>
      <c r="I59" s="11"/>
      <c r="J59" s="2"/>
      <c r="K59" s="2"/>
      <c r="L59" s="12"/>
      <c r="M59" s="12"/>
      <c r="N59" s="12"/>
      <c r="O59" s="2"/>
      <c r="P59" s="2"/>
      <c r="Q59" s="2"/>
    </row>
    <row r="60" spans="1:17" x14ac:dyDescent="0.3">
      <c r="B60" s="2"/>
      <c r="C60" s="2"/>
      <c r="D60" s="2"/>
      <c r="E60" s="2"/>
      <c r="F60" s="2"/>
      <c r="G60" s="2"/>
      <c r="H60" s="2"/>
      <c r="I60" s="11"/>
      <c r="J60" s="2"/>
      <c r="K60" s="2"/>
      <c r="L60" s="12"/>
      <c r="M60" s="12"/>
      <c r="N60" s="12"/>
      <c r="O60" s="2"/>
      <c r="P60" s="2"/>
      <c r="Q60" s="2"/>
    </row>
    <row r="61" spans="1:17" x14ac:dyDescent="0.3">
      <c r="B61" s="2"/>
      <c r="C61" s="2"/>
      <c r="D61" s="2"/>
      <c r="E61" s="2"/>
      <c r="F61" s="2"/>
      <c r="G61" s="2"/>
      <c r="H61" s="2"/>
      <c r="I61" s="11"/>
      <c r="J61" s="2"/>
      <c r="K61" s="2"/>
      <c r="L61" s="12"/>
      <c r="M61" s="12"/>
      <c r="N61" s="12"/>
      <c r="O61" s="2"/>
      <c r="P61" s="2"/>
      <c r="Q61" s="2"/>
    </row>
    <row r="62" spans="1:17" x14ac:dyDescent="0.3">
      <c r="B62" s="2"/>
      <c r="C62" s="2"/>
      <c r="G62" s="2"/>
      <c r="H62" s="2"/>
      <c r="I62" s="11"/>
      <c r="J62" s="2"/>
      <c r="K62" s="2"/>
      <c r="L62" s="12"/>
      <c r="M62" s="12"/>
      <c r="N62" s="12"/>
      <c r="O62" s="2"/>
      <c r="P62" s="2"/>
      <c r="Q62" s="2"/>
    </row>
    <row r="63" spans="1:17" x14ac:dyDescent="0.3">
      <c r="B63" s="2"/>
      <c r="C63" s="2"/>
      <c r="G63" s="2"/>
      <c r="H63" s="2"/>
      <c r="I63" s="11"/>
      <c r="J63" s="2"/>
      <c r="K63" s="2"/>
      <c r="L63" s="12"/>
      <c r="M63" s="12"/>
      <c r="N63" s="12"/>
      <c r="O63" s="2"/>
      <c r="P63" s="2"/>
      <c r="Q63" s="2"/>
    </row>
  </sheetData>
  <mergeCells count="13">
    <mergeCell ref="N2:Q2"/>
    <mergeCell ref="C45:D45"/>
    <mergeCell ref="A13:A15"/>
    <mergeCell ref="B13:B15"/>
    <mergeCell ref="C13:H13"/>
    <mergeCell ref="E45:F45"/>
    <mergeCell ref="L13:N13"/>
    <mergeCell ref="G45:H45"/>
    <mergeCell ref="I45:J45"/>
    <mergeCell ref="K45:L45"/>
    <mergeCell ref="M45:N45"/>
    <mergeCell ref="H2:L2"/>
    <mergeCell ref="J4:L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ACCEEE999F7848977B87A9F7B69648" ma:contentTypeVersion="10" ma:contentTypeDescription="Loo uus dokument" ma:contentTypeScope="" ma:versionID="f02672792ebe2cdb476847ce8f426007">
  <xsd:schema xmlns:xsd="http://www.w3.org/2001/XMLSchema" xmlns:xs="http://www.w3.org/2001/XMLSchema" xmlns:p="http://schemas.microsoft.com/office/2006/metadata/properties" xmlns:ns2="1ade1d93-9233-43d5-9b98-da0cbf1d2e2d" xmlns:ns3="08adef74-251f-42fc-9024-6df5c4e3f36b" targetNamespace="http://schemas.microsoft.com/office/2006/metadata/properties" ma:root="true" ma:fieldsID="5478142df6101b9c5f7ed8c62361669f" ns2:_="" ns3:_="">
    <xsd:import namespace="1ade1d93-9233-43d5-9b98-da0cbf1d2e2d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e1d93-9233-43d5-9b98-da0cbf1d2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adef74-251f-42fc-9024-6df5c4e3f36b" xsi:nil="true"/>
    <lcf76f155ced4ddcb4097134ff3c332f xmlns="1ade1d93-9233-43d5-9b98-da0cbf1d2e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23A9C0-EA93-4338-9023-65C41C319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e1d93-9233-43d5-9b98-da0cbf1d2e2d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9679B-F293-4AA7-BC6F-451BE3926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A90AA-2026-46C8-ACC8-6130FEB9521D}">
  <ds:schemaRefs>
    <ds:schemaRef ds:uri="1ade1d93-9233-43d5-9b98-da0cbf1d2e2d"/>
    <ds:schemaRef ds:uri="http://schemas.microsoft.com/office/2006/metadata/properties"/>
    <ds:schemaRef ds:uri="http://www.w3.org/XML/1998/namespace"/>
    <ds:schemaRef ds:uri="http://purl.org/dc/dcmitype/"/>
    <ds:schemaRef ds:uri="08adef74-251f-42fc-9024-6df5c4e3f36b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 Alliksoo</dc:creator>
  <cp:keywords/>
  <dc:description/>
  <cp:lastModifiedBy>Piret Eelmets - SOM</cp:lastModifiedBy>
  <cp:revision/>
  <dcterms:created xsi:type="dcterms:W3CDTF">2022-05-09T12:08:27Z</dcterms:created>
  <dcterms:modified xsi:type="dcterms:W3CDTF">2025-06-30T07:32:18Z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0x01010028ACCEEE999F7848977B87A9F7B69648</vt:lpwstr>
  </property>
  <property fmtid="{D5CDD505-2E9C-101B-9397-08002B2CF9AE}" pid="4" name="_dlc_DocIdItemGuid">
    <vt:lpwstr>10d3aa47-53f7-4cf5-950d-6845ba1cd84c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2024-09-04T12:41:22Z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e1ebfb8d-79d0-41d9-8af1-26cfa24e912e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ediaServiceImageTags">
    <vt:lpwstr/>
  </property>
  <property fmtid="{D5CDD505-2E9C-101B-9397-08002B2CF9AE}" pid="13" name="_AdHocReviewCycleID">
    <vt:i4>-2003386387</vt:i4>
  </property>
  <property fmtid="{D5CDD505-2E9C-101B-9397-08002B2CF9AE}" pid="14" name="_EmailSubject">
    <vt:lpwstr>Eelarve erinevused projektis „Sotsiaalkaitsesüsteemide ajakohastamist toetavate infosüsteemide arendused“</vt:lpwstr>
  </property>
  <property fmtid="{D5CDD505-2E9C-101B-9397-08002B2CF9AE}" pid="15" name="_AuthorEmail">
    <vt:lpwstr>katre.pukk@tehik.ee</vt:lpwstr>
  </property>
  <property fmtid="{D5CDD505-2E9C-101B-9397-08002B2CF9AE}" pid="16" name="_AuthorEmailDisplayName">
    <vt:lpwstr>Katre Pukk</vt:lpwstr>
  </property>
  <property fmtid="{D5CDD505-2E9C-101B-9397-08002B2CF9AE}" pid="17" name="_ReviewingToolsShownOnce">
    <vt:lpwstr/>
  </property>
</Properties>
</file>